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00.1\rgt\OBMEN PODRAZDELENIA\Victor Cebanu\ANRE 01.01.25\"/>
    </mc:Choice>
  </mc:AlternateContent>
  <xr:revisionPtr revIDLastSave="0" documentId="13_ncr:1_{00C29C0E-9946-4659-9AAD-C1BF9143039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exa 2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24" i="1" l="1"/>
  <c r="L25" i="1"/>
  <c r="I22" i="1"/>
  <c r="J22" i="1"/>
  <c r="K22" i="1"/>
  <c r="H22" i="1"/>
  <c r="L26" i="1"/>
  <c r="K17" i="1"/>
  <c r="H17" i="1"/>
  <c r="I17" i="1"/>
  <c r="J17" i="1"/>
  <c r="K37" i="1"/>
  <c r="K36" i="1"/>
  <c r="K33" i="1"/>
  <c r="K32" i="1"/>
  <c r="K31" i="1"/>
  <c r="K29" i="1" s="1"/>
  <c r="K28" i="1"/>
  <c r="J37" i="1"/>
  <c r="J34" i="1" s="1"/>
  <c r="J36" i="1"/>
  <c r="J33" i="1"/>
  <c r="J32" i="1"/>
  <c r="J29" i="1" s="1"/>
  <c r="J31" i="1"/>
  <c r="J28" i="1"/>
  <c r="I28" i="1"/>
  <c r="I37" i="1"/>
  <c r="I36" i="1"/>
  <c r="I33" i="1"/>
  <c r="I32" i="1"/>
  <c r="I31" i="1"/>
  <c r="L13" i="1"/>
  <c r="L22" i="1" l="1"/>
  <c r="L43" i="1"/>
  <c r="L44" i="1"/>
  <c r="L45" i="1"/>
  <c r="L46" i="1"/>
  <c r="L47" i="1"/>
  <c r="L49" i="1"/>
  <c r="L50" i="1"/>
  <c r="L51" i="1"/>
  <c r="L52" i="1"/>
  <c r="L53" i="1"/>
  <c r="L17" i="1"/>
  <c r="L11" i="1" l="1"/>
  <c r="L15" i="1"/>
  <c r="L14" i="1"/>
  <c r="L41" i="1" l="1"/>
  <c r="K34" i="1"/>
  <c r="H34" i="1"/>
  <c r="I34" i="1"/>
  <c r="I29" i="1"/>
  <c r="H29" i="1"/>
  <c r="L20" i="1"/>
  <c r="L21" i="1"/>
  <c r="L19" i="1"/>
  <c r="L16" i="1"/>
  <c r="H39" i="1" l="1"/>
  <c r="L38" i="1"/>
  <c r="L37" i="1"/>
  <c r="L36" i="1"/>
  <c r="L35" i="1"/>
  <c r="L34" i="1"/>
  <c r="L33" i="1"/>
  <c r="L32" i="1"/>
  <c r="L31" i="1"/>
  <c r="L30" i="1"/>
  <c r="L29" i="1"/>
  <c r="L28" i="1"/>
  <c r="H40" i="1" l="1"/>
  <c r="I39" i="1"/>
  <c r="I40" i="1" l="1"/>
  <c r="J39" i="1"/>
  <c r="J40" i="1" l="1"/>
  <c r="K39" i="1"/>
  <c r="K40" i="1" s="1"/>
  <c r="L39" i="1" l="1"/>
  <c r="L40" i="1" s="1"/>
</calcChain>
</file>

<file path=xl/sharedStrings.xml><?xml version="1.0" encoding="utf-8"?>
<sst xmlns="http://schemas.openxmlformats.org/spreadsheetml/2006/main" count="103" uniqueCount="59">
  <si>
    <t>în conformitate cu Anexa nr.2 la Hotărârea ANRE nr.670 din 12 august 2014</t>
  </si>
  <si>
    <t>Nr.</t>
  </si>
  <si>
    <t>Indicatorul</t>
  </si>
  <si>
    <t>Unitate măsură</t>
  </si>
  <si>
    <t>Trimestrul I</t>
  </si>
  <si>
    <t>Trimestrul II</t>
  </si>
  <si>
    <t>Trimestrul III</t>
  </si>
  <si>
    <t>Trimestrul IV</t>
  </si>
  <si>
    <t>Anual</t>
  </si>
  <si>
    <t>1.</t>
  </si>
  <si>
    <t>Lungimea reţelelor de distribuţie a gazelor naturale, total</t>
  </si>
  <si>
    <t>km</t>
  </si>
  <si>
    <t>inclusiv a reţelelor:</t>
  </si>
  <si>
    <t>de înaltă presiune, de categoria I şi II</t>
  </si>
  <si>
    <t>de medie presiune</t>
  </si>
  <si>
    <t>de joasă presiune</t>
  </si>
  <si>
    <t>2.</t>
  </si>
  <si>
    <t>Capacitatea tehnică a reţelelor de distribuţie a gazelor naturale,
total (conform proiectului)</t>
  </si>
  <si>
    <r>
      <rPr>
        <sz val="6.5"/>
        <color rgb="FF000000"/>
        <rFont val="Times New Roman"/>
        <family val="1"/>
        <charset val="204"/>
      </rPr>
      <t>m</t>
    </r>
    <r>
      <rPr>
        <sz val="4.5"/>
        <color rgb="FF000000"/>
        <rFont val="Times New Roman"/>
        <family val="1"/>
        <charset val="204"/>
      </rPr>
      <t>3</t>
    </r>
    <r>
      <rPr>
        <sz val="6.5"/>
        <color rgb="FF000000"/>
        <rFont val="Times New Roman"/>
        <family val="1"/>
        <charset val="204"/>
      </rPr>
      <t>/h</t>
    </r>
  </si>
  <si>
    <t>3.</t>
  </si>
  <si>
    <t>Numărul instalaţiilor de gaze naturale ale consumatorilor finali,
racordate la reţelele de distribuţie a gazelor naturale la sfârşitul
perioadei de referinţă, total</t>
  </si>
  <si>
    <t>unit.</t>
  </si>
  <si>
    <t>inclusiv la reţele:</t>
  </si>
  <si>
    <t>4.</t>
  </si>
  <si>
    <t>Numărul instalaţiilor de gaze naturale ale consumatorilor finali,
deconectate de la reţelele de distribuţie a gazelor naturale pe
parcursul perioadei de referinţă, total</t>
  </si>
  <si>
    <t>inclusiv de la reţelele:</t>
  </si>
  <si>
    <t>5.</t>
  </si>
  <si>
    <t>Numărul solicitanţilor, potenţiali consumatori finali, cărora li s-a
refuzat accesul la reţelele de distribuţie a gazelor naturale</t>
  </si>
  <si>
    <t>solicitanti</t>
  </si>
  <si>
    <t>6.</t>
  </si>
  <si>
    <t>Volumul total de gaze naturale intrate în reţelele de distribuţie a
gazelor naturale, total</t>
  </si>
  <si>
    <r>
      <rPr>
        <sz val="6.5"/>
        <color rgb="FF000000"/>
        <rFont val="Times New Roman"/>
        <family val="1"/>
        <charset val="204"/>
      </rPr>
      <t>mii m</t>
    </r>
    <r>
      <rPr>
        <sz val="4.5"/>
        <color rgb="FF000000"/>
        <rFont val="Times New Roman"/>
        <family val="1"/>
        <charset val="204"/>
      </rPr>
      <t>3</t>
    </r>
  </si>
  <si>
    <t>7.</t>
  </si>
  <si>
    <t>Volumul de gaze naturale distribuite prin reţelele de distribuţie a
gazelor naturale pentru consumatorii finali, total</t>
  </si>
  <si>
    <t>inclusiv racordaţi la reţelele:</t>
  </si>
  <si>
    <t>8.</t>
  </si>
  <si>
    <t>Volumul de gaze naturale distribuite prin reţelele de distribuţie a
gazelor naturale altor titulari de licenţe - total</t>
  </si>
  <si>
    <t>inclusiv prin reţelele:</t>
  </si>
  <si>
    <t>9.</t>
  </si>
  <si>
    <t>Consumul tehnologic şi pierderile de gaze naturale în reţelele de
distribuţie a gazelor naturale, total</t>
  </si>
  <si>
    <t>%</t>
  </si>
  <si>
    <t>10.</t>
  </si>
  <si>
    <t>Achitările pentru serviciile de distribuţie a gazelor naturale</t>
  </si>
  <si>
    <t>11.</t>
  </si>
  <si>
    <t>Numarul intreruperilor programate cu durata</t>
  </si>
  <si>
    <t>pina la 24 ore</t>
  </si>
  <si>
    <t>întreruperi</t>
  </si>
  <si>
    <t>pina la 48 ore</t>
  </si>
  <si>
    <t>pina la 72 ore</t>
  </si>
  <si>
    <t>pina la 120 ore</t>
  </si>
  <si>
    <t>peste 120 ore</t>
  </si>
  <si>
    <t>12.</t>
  </si>
  <si>
    <t>Numarul intreruperilor neprogramate cu durata</t>
  </si>
  <si>
    <t>pina la 36 ore</t>
  </si>
  <si>
    <t>pina la 54 ore</t>
  </si>
  <si>
    <t>Anexa nr.2 la Hotărârea Consiliului de administraţie al ANRE</t>
  </si>
  <si>
    <t xml:space="preserve">Indicatorii tehnico-economici privind activitatea operatorilor reţelelor de distibuție, </t>
  </si>
  <si>
    <t>ce urmează a fi plasaţi trimestrial şi anual pe paginile lor electronice</t>
  </si>
  <si>
    <r>
      <t xml:space="preserve">SRL „Rotalin Gaz Trading” </t>
    </r>
    <r>
      <rPr>
        <b/>
        <sz val="12"/>
        <color rgb="FF000000"/>
        <rFont val="Times New Roman"/>
        <family val="1"/>
        <charset val="204"/>
      </rPr>
      <t>a.2024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</si>
</sst>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\ _₽_-;\-* #,##0.000\ _₽_-;_-* &quot;-&quot;??\ _₽_-;_-@_-"/>
    <numFmt numFmtId="167" formatCode="_-* #,##0\ _₽_-;\-* #,##0\ _₽_-;_-* &quot;-&quot;??\ _₽_-;_-@_-"/>
    <numFmt numFmtId="168" formatCode="0.0%"/>
    <numFmt numFmtId="169" formatCode="_-* #,##0.0\ _₽_-;\-* #,##0.0\ _₽_-;_-* &quot;-&quot;??\ _₽_-;_-@_-"/>
  </numFmts>
  <fonts count="16" x14ac:knownFonts="1">
    <font>
      <sz val="10"/>
      <name val="Arial"/>
    </font>
    <font>
      <sz val="7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b/>
      <sz val="6.5"/>
      <color rgb="FF000000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sz val="4.5"/>
      <color rgb="FF000000"/>
      <name val="Times New Roman"/>
      <family val="1"/>
      <charset val="204"/>
    </font>
    <font>
      <sz val="6.5"/>
      <color rgb="FF80808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6.5"/>
      <name val="Times New Roman"/>
      <family val="1"/>
      <charset val="204"/>
    </font>
    <font>
      <sz val="6.5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rgb="FF808080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5">
    <xf numFmtId="0" fontId="0" fillId="0" borderId="0" xfId="0"/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7" fontId="7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68" fontId="7" fillId="0" borderId="1" xfId="3" applyNumberFormat="1" applyFont="1" applyBorder="1" applyAlignment="1">
      <alignment horizontal="center" vertical="center" wrapText="1"/>
    </xf>
    <xf numFmtId="168" fontId="7" fillId="0" borderId="2" xfId="3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 wrapText="1"/>
    </xf>
    <xf numFmtId="164" fontId="7" fillId="0" borderId="2" xfId="1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center" vertical="center" wrapText="1"/>
    </xf>
    <xf numFmtId="166" fontId="13" fillId="0" borderId="4" xfId="1" applyNumberFormat="1" applyFont="1" applyBorder="1" applyAlignment="1">
      <alignment horizontal="center" vertical="center" wrapText="1"/>
    </xf>
    <xf numFmtId="168" fontId="7" fillId="0" borderId="4" xfId="3" applyNumberFormat="1" applyFont="1" applyBorder="1" applyAlignment="1">
      <alignment horizontal="center" vertical="center" wrapText="1"/>
    </xf>
    <xf numFmtId="168" fontId="13" fillId="0" borderId="4" xfId="3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9" fontId="13" fillId="0" borderId="4" xfId="3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 wrapText="1"/>
    </xf>
    <xf numFmtId="167" fontId="13" fillId="0" borderId="1" xfId="1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13" fillId="0" borderId="1" xfId="1" applyFont="1" applyBorder="1" applyAlignment="1">
      <alignment horizontal="right" vertical="center" wrapText="1"/>
    </xf>
    <xf numFmtId="164" fontId="0" fillId="0" borderId="1" xfId="1" applyFont="1" applyFill="1" applyBorder="1" applyAlignment="1">
      <alignment horizontal="right" vertical="center" wrapText="1"/>
    </xf>
    <xf numFmtId="169" fontId="13" fillId="0" borderId="1" xfId="1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166" fontId="7" fillId="0" borderId="4" xfId="1" applyNumberFormat="1" applyFont="1" applyBorder="1" applyAlignment="1">
      <alignment vertical="center"/>
    </xf>
    <xf numFmtId="166" fontId="15" fillId="0" borderId="1" xfId="1" applyNumberFormat="1" applyFont="1" applyBorder="1" applyAlignment="1">
      <alignment horizontal="center" vertical="center" wrapText="1"/>
    </xf>
    <xf numFmtId="166" fontId="15" fillId="0" borderId="4" xfId="1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Процентный" xfId="3" builtinId="5"/>
    <cellStyle name="Финансовый" xfId="1" builtinId="3"/>
    <cellStyle name="Финансовый 2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16" zoomScale="160" zoomScaleNormal="160" workbookViewId="0">
      <selection activeCell="P27" sqref="P27"/>
    </sheetView>
  </sheetViews>
  <sheetFormatPr defaultColWidth="9" defaultRowHeight="12.75" x14ac:dyDescent="0.2"/>
  <cols>
    <col min="1" max="1" width="2.140625" style="5" customWidth="1"/>
    <col min="2" max="2" width="2" style="5" customWidth="1"/>
    <col min="3" max="3" width="18.5703125" style="2" customWidth="1"/>
    <col min="4" max="4" width="4" style="2" customWidth="1"/>
    <col min="5" max="5" width="12.7109375" style="2" customWidth="1"/>
    <col min="6" max="6" width="1.5703125" style="2" customWidth="1"/>
    <col min="7" max="7" width="7.85546875" style="2" customWidth="1"/>
    <col min="8" max="8" width="7.7109375" style="5" bestFit="1" customWidth="1"/>
    <col min="9" max="10" width="8.42578125" style="5" bestFit="1" customWidth="1"/>
    <col min="11" max="11" width="7.7109375" style="5" bestFit="1" customWidth="1"/>
    <col min="12" max="12" width="10" style="5" customWidth="1"/>
    <col min="13" max="16384" width="9" style="2"/>
  </cols>
  <sheetData>
    <row r="1" spans="1:12" ht="12.75" customHeight="1" x14ac:dyDescent="0.2">
      <c r="I1" s="38" t="s">
        <v>55</v>
      </c>
      <c r="J1" s="38"/>
      <c r="K1" s="38"/>
      <c r="L1" s="38"/>
    </row>
    <row r="2" spans="1:12" x14ac:dyDescent="0.2">
      <c r="L2" s="37"/>
    </row>
    <row r="3" spans="1:12" ht="15.75" x14ac:dyDescent="0.2">
      <c r="B3" s="39" t="s">
        <v>56</v>
      </c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5.75" customHeight="1" x14ac:dyDescent="0.2">
      <c r="C4" s="39" t="s">
        <v>57</v>
      </c>
      <c r="D4" s="39"/>
      <c r="E4" s="39"/>
      <c r="F4" s="39"/>
      <c r="G4" s="39"/>
      <c r="H4" s="39"/>
      <c r="I4" s="39"/>
      <c r="J4" s="39"/>
      <c r="K4" s="39"/>
      <c r="L4" s="39"/>
    </row>
    <row r="5" spans="1:12" x14ac:dyDescent="0.2">
      <c r="D5" s="40" t="s">
        <v>0</v>
      </c>
      <c r="E5" s="40"/>
      <c r="F5" s="40"/>
      <c r="G5" s="40"/>
      <c r="H5" s="40"/>
      <c r="I5" s="40"/>
      <c r="J5" s="40"/>
    </row>
    <row r="6" spans="1:12" ht="6.75" customHeight="1" x14ac:dyDescent="0.2"/>
    <row r="7" spans="1:12" ht="12.75" customHeight="1" x14ac:dyDescent="0.2">
      <c r="E7" s="40" t="s">
        <v>58</v>
      </c>
      <c r="F7" s="40"/>
      <c r="G7" s="40"/>
      <c r="H7" s="40"/>
      <c r="I7" s="40"/>
    </row>
    <row r="9" spans="1:12" x14ac:dyDescent="0.2">
      <c r="A9" s="41" t="s">
        <v>1</v>
      </c>
      <c r="B9" s="41"/>
      <c r="C9" s="41" t="s">
        <v>2</v>
      </c>
      <c r="D9" s="41"/>
      <c r="E9" s="41"/>
      <c r="F9" s="41"/>
      <c r="G9" s="41" t="s">
        <v>3</v>
      </c>
      <c r="H9" s="41" t="s">
        <v>4</v>
      </c>
      <c r="I9" s="41" t="s">
        <v>5</v>
      </c>
      <c r="J9" s="41" t="s">
        <v>6</v>
      </c>
      <c r="K9" s="41" t="s">
        <v>7</v>
      </c>
      <c r="L9" s="42" t="s">
        <v>8</v>
      </c>
    </row>
    <row r="10" spans="1:12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2" x14ac:dyDescent="0.2">
      <c r="A11" s="43" t="s">
        <v>9</v>
      </c>
      <c r="B11" s="43"/>
      <c r="C11" s="44" t="s">
        <v>10</v>
      </c>
      <c r="D11" s="44"/>
      <c r="E11" s="44"/>
      <c r="F11" s="44"/>
      <c r="G11" s="1" t="s">
        <v>11</v>
      </c>
      <c r="H11" s="19">
        <v>1345.502</v>
      </c>
      <c r="I11" s="19"/>
      <c r="J11" s="19"/>
      <c r="K11" s="34">
        <v>1353.9749999999999</v>
      </c>
      <c r="L11" s="20">
        <f>K11</f>
        <v>1353.9749999999999</v>
      </c>
    </row>
    <row r="12" spans="1:12" x14ac:dyDescent="0.2">
      <c r="A12" s="43"/>
      <c r="B12" s="43"/>
      <c r="C12" s="44" t="s">
        <v>12</v>
      </c>
      <c r="D12" s="44"/>
      <c r="E12" s="44"/>
      <c r="F12" s="44"/>
      <c r="G12" s="3"/>
      <c r="H12" s="21"/>
      <c r="I12" s="21"/>
      <c r="J12" s="35"/>
      <c r="K12" s="34"/>
      <c r="L12" s="20"/>
    </row>
    <row r="13" spans="1:12" ht="12.75" customHeight="1" x14ac:dyDescent="0.2">
      <c r="A13" s="43"/>
      <c r="B13" s="43"/>
      <c r="C13" s="44" t="s">
        <v>13</v>
      </c>
      <c r="D13" s="44"/>
      <c r="E13" s="44"/>
      <c r="F13" s="44"/>
      <c r="G13" s="1" t="s">
        <v>11</v>
      </c>
      <c r="H13" s="19">
        <v>218.78200000000001</v>
      </c>
      <c r="I13" s="19"/>
      <c r="J13" s="19"/>
      <c r="K13" s="34">
        <v>218.78200000000001</v>
      </c>
      <c r="L13" s="20">
        <f>K1</f>
        <v>0</v>
      </c>
    </row>
    <row r="14" spans="1:12" ht="12.75" customHeight="1" x14ac:dyDescent="0.2">
      <c r="A14" s="43"/>
      <c r="B14" s="43"/>
      <c r="C14" s="44" t="s">
        <v>14</v>
      </c>
      <c r="D14" s="44"/>
      <c r="E14" s="44"/>
      <c r="F14" s="44"/>
      <c r="G14" s="1" t="s">
        <v>11</v>
      </c>
      <c r="H14" s="19">
        <v>443.00900000000001</v>
      </c>
      <c r="I14" s="19"/>
      <c r="J14" s="19"/>
      <c r="K14" s="36">
        <v>443.33100000000002</v>
      </c>
      <c r="L14" s="20">
        <f>K14</f>
        <v>443.33100000000002</v>
      </c>
    </row>
    <row r="15" spans="1:12" ht="12.75" customHeight="1" x14ac:dyDescent="0.2">
      <c r="A15" s="43"/>
      <c r="B15" s="43"/>
      <c r="C15" s="44" t="s">
        <v>15</v>
      </c>
      <c r="D15" s="44"/>
      <c r="E15" s="44"/>
      <c r="F15" s="44"/>
      <c r="G15" s="1" t="s">
        <v>11</v>
      </c>
      <c r="H15" s="19">
        <v>683.71100000000001</v>
      </c>
      <c r="I15" s="19"/>
      <c r="J15" s="19"/>
      <c r="K15" s="34">
        <v>691.86199999999997</v>
      </c>
      <c r="L15" s="20">
        <f>K15</f>
        <v>691.86199999999997</v>
      </c>
    </row>
    <row r="16" spans="1:12" x14ac:dyDescent="0.2">
      <c r="A16" s="43" t="s">
        <v>16</v>
      </c>
      <c r="B16" s="43"/>
      <c r="C16" s="44" t="s">
        <v>17</v>
      </c>
      <c r="D16" s="44"/>
      <c r="E16" s="44"/>
      <c r="F16" s="44"/>
      <c r="G16" s="1" t="s">
        <v>18</v>
      </c>
      <c r="H16" s="7"/>
      <c r="I16" s="7"/>
      <c r="J16" s="7"/>
      <c r="K16" s="32"/>
      <c r="L16" s="4">
        <f>J16</f>
        <v>0</v>
      </c>
    </row>
    <row r="17" spans="1:12" ht="22.5" customHeight="1" x14ac:dyDescent="0.2">
      <c r="A17" s="43" t="s">
        <v>19</v>
      </c>
      <c r="B17" s="43"/>
      <c r="C17" s="44" t="s">
        <v>20</v>
      </c>
      <c r="D17" s="44"/>
      <c r="E17" s="44"/>
      <c r="F17" s="44"/>
      <c r="G17" s="1" t="s">
        <v>21</v>
      </c>
      <c r="H17" s="53">
        <f t="shared" ref="H17:J17" si="0">H19+H20+H21</f>
        <v>21553</v>
      </c>
      <c r="I17" s="53">
        <f t="shared" si="0"/>
        <v>21621</v>
      </c>
      <c r="J17" s="53">
        <f t="shared" si="0"/>
        <v>21667</v>
      </c>
      <c r="K17" s="53">
        <f>K19+K20+K21</f>
        <v>21839</v>
      </c>
      <c r="L17" s="51">
        <f>K17</f>
        <v>21839</v>
      </c>
    </row>
    <row r="18" spans="1:12" x14ac:dyDescent="0.2">
      <c r="A18" s="43"/>
      <c r="B18" s="43"/>
      <c r="C18" s="44" t="s">
        <v>22</v>
      </c>
      <c r="D18" s="44"/>
      <c r="E18" s="44"/>
      <c r="F18" s="44"/>
      <c r="G18" s="3"/>
      <c r="H18" s="8"/>
      <c r="I18" s="8"/>
      <c r="J18" s="8"/>
      <c r="K18" s="22"/>
      <c r="L18" s="4"/>
    </row>
    <row r="19" spans="1:12" x14ac:dyDescent="0.2">
      <c r="A19" s="43"/>
      <c r="B19" s="43"/>
      <c r="C19" s="44" t="s">
        <v>13</v>
      </c>
      <c r="D19" s="44"/>
      <c r="E19" s="44"/>
      <c r="F19" s="44"/>
      <c r="G19" s="1" t="s">
        <v>21</v>
      </c>
      <c r="H19" s="9">
        <v>3</v>
      </c>
      <c r="I19" s="9">
        <v>3</v>
      </c>
      <c r="J19" s="9">
        <v>3</v>
      </c>
      <c r="K19" s="22">
        <v>3</v>
      </c>
      <c r="L19" s="6">
        <f>K19</f>
        <v>3</v>
      </c>
    </row>
    <row r="20" spans="1:12" x14ac:dyDescent="0.2">
      <c r="A20" s="43"/>
      <c r="B20" s="43"/>
      <c r="C20" s="44" t="s">
        <v>14</v>
      </c>
      <c r="D20" s="44"/>
      <c r="E20" s="44"/>
      <c r="F20" s="44"/>
      <c r="G20" s="1" t="s">
        <v>21</v>
      </c>
      <c r="H20" s="9">
        <v>29</v>
      </c>
      <c r="I20" s="9">
        <v>27</v>
      </c>
      <c r="J20" s="9">
        <v>28</v>
      </c>
      <c r="K20" s="22">
        <v>28</v>
      </c>
      <c r="L20" s="6">
        <f>K20</f>
        <v>28</v>
      </c>
    </row>
    <row r="21" spans="1:12" x14ac:dyDescent="0.2">
      <c r="A21" s="43"/>
      <c r="B21" s="43"/>
      <c r="C21" s="44" t="s">
        <v>15</v>
      </c>
      <c r="D21" s="44"/>
      <c r="E21" s="44"/>
      <c r="F21" s="44"/>
      <c r="G21" s="1" t="s">
        <v>21</v>
      </c>
      <c r="H21" s="52">
        <v>21521</v>
      </c>
      <c r="I21" s="52">
        <v>21591</v>
      </c>
      <c r="J21" s="52">
        <v>21636</v>
      </c>
      <c r="K21" s="53">
        <v>21808</v>
      </c>
      <c r="L21" s="51">
        <f>K21</f>
        <v>21808</v>
      </c>
    </row>
    <row r="22" spans="1:12" ht="34.5" customHeight="1" x14ac:dyDescent="0.2">
      <c r="A22" s="43" t="s">
        <v>23</v>
      </c>
      <c r="B22" s="43"/>
      <c r="C22" s="44" t="s">
        <v>24</v>
      </c>
      <c r="D22" s="44"/>
      <c r="E22" s="44"/>
      <c r="F22" s="44"/>
      <c r="G22" s="1" t="s">
        <v>21</v>
      </c>
      <c r="H22" s="9">
        <f>H24+H25+H26</f>
        <v>26</v>
      </c>
      <c r="I22" s="9">
        <f t="shared" ref="I22:K22" si="1">I24+I25+I26</f>
        <v>17</v>
      </c>
      <c r="J22" s="9">
        <f t="shared" si="1"/>
        <v>18</v>
      </c>
      <c r="K22" s="9">
        <f t="shared" si="1"/>
        <v>25</v>
      </c>
      <c r="L22" s="49">
        <f>SUM(H22:K22)</f>
        <v>86</v>
      </c>
    </row>
    <row r="23" spans="1:12" x14ac:dyDescent="0.2">
      <c r="A23" s="43"/>
      <c r="B23" s="43"/>
      <c r="C23" s="44" t="s">
        <v>25</v>
      </c>
      <c r="D23" s="44"/>
      <c r="E23" s="44"/>
      <c r="F23" s="44"/>
      <c r="G23" s="3"/>
      <c r="H23" s="50"/>
      <c r="I23" s="50"/>
      <c r="J23" s="50"/>
      <c r="K23" s="50"/>
      <c r="L23" s="54"/>
    </row>
    <row r="24" spans="1:12" x14ac:dyDescent="0.2">
      <c r="A24" s="43"/>
      <c r="B24" s="43"/>
      <c r="C24" s="44" t="s">
        <v>13</v>
      </c>
      <c r="D24" s="44"/>
      <c r="E24" s="44"/>
      <c r="F24" s="44"/>
      <c r="G24" s="1" t="s">
        <v>21</v>
      </c>
      <c r="H24" s="50">
        <v>0</v>
      </c>
      <c r="I24" s="50">
        <v>0</v>
      </c>
      <c r="J24" s="50">
        <v>0</v>
      </c>
      <c r="K24" s="50">
        <v>1</v>
      </c>
      <c r="L24" s="54">
        <f t="shared" ref="L23:L24" si="2">SUM(H24:K24)</f>
        <v>1</v>
      </c>
    </row>
    <row r="25" spans="1:12" x14ac:dyDescent="0.2">
      <c r="A25" s="43"/>
      <c r="B25" s="43"/>
      <c r="C25" s="44" t="s">
        <v>14</v>
      </c>
      <c r="D25" s="44"/>
      <c r="E25" s="44"/>
      <c r="F25" s="44"/>
      <c r="G25" s="1" t="s">
        <v>21</v>
      </c>
      <c r="H25" s="50">
        <v>2</v>
      </c>
      <c r="I25" s="50">
        <v>3</v>
      </c>
      <c r="J25" s="50">
        <v>2</v>
      </c>
      <c r="K25" s="50">
        <v>2</v>
      </c>
      <c r="L25" s="54">
        <f>SUM(H25:K25)</f>
        <v>9</v>
      </c>
    </row>
    <row r="26" spans="1:12" x14ac:dyDescent="0.2">
      <c r="A26" s="43"/>
      <c r="B26" s="43"/>
      <c r="C26" s="44" t="s">
        <v>15</v>
      </c>
      <c r="D26" s="44"/>
      <c r="E26" s="44"/>
      <c r="F26" s="44"/>
      <c r="G26" s="1" t="s">
        <v>21</v>
      </c>
      <c r="H26" s="50">
        <v>24</v>
      </c>
      <c r="I26" s="50">
        <v>14</v>
      </c>
      <c r="J26" s="50">
        <v>16</v>
      </c>
      <c r="K26" s="50">
        <v>22</v>
      </c>
      <c r="L26" s="54">
        <f>SUM(H26:K26)</f>
        <v>76</v>
      </c>
    </row>
    <row r="27" spans="1:12" ht="24" customHeight="1" x14ac:dyDescent="0.2">
      <c r="A27" s="43" t="s">
        <v>26</v>
      </c>
      <c r="B27" s="43"/>
      <c r="C27" s="44" t="s">
        <v>27</v>
      </c>
      <c r="D27" s="44"/>
      <c r="E27" s="44"/>
      <c r="F27" s="44"/>
      <c r="G27" s="1" t="s">
        <v>28</v>
      </c>
      <c r="H27" s="33">
        <v>0</v>
      </c>
      <c r="I27" s="33">
        <v>0</v>
      </c>
      <c r="J27" s="33">
        <v>0</v>
      </c>
      <c r="K27" s="33">
        <v>0</v>
      </c>
      <c r="L27" s="10">
        <v>0</v>
      </c>
    </row>
    <row r="28" spans="1:12" ht="20.25" customHeight="1" x14ac:dyDescent="0.2">
      <c r="A28" s="43" t="s">
        <v>29</v>
      </c>
      <c r="B28" s="43"/>
      <c r="C28" s="44" t="s">
        <v>30</v>
      </c>
      <c r="D28" s="44"/>
      <c r="E28" s="44"/>
      <c r="F28" s="44"/>
      <c r="G28" s="1" t="s">
        <v>31</v>
      </c>
      <c r="H28" s="11">
        <v>5927.3509999999997</v>
      </c>
      <c r="I28" s="46">
        <f>7496.772-H28</f>
        <v>1569.4210000000003</v>
      </c>
      <c r="J28" s="46">
        <f>9551.438-I28-H28</f>
        <v>2054.6660000000002</v>
      </c>
      <c r="K28" s="26">
        <f>14507.54-H28-I28-J28</f>
        <v>4956.1020000000017</v>
      </c>
      <c r="L28" s="12">
        <f>SUM(H28:K28)</f>
        <v>14507.54</v>
      </c>
    </row>
    <row r="29" spans="1:12" ht="24" customHeight="1" x14ac:dyDescent="0.2">
      <c r="A29" s="43" t="s">
        <v>32</v>
      </c>
      <c r="B29" s="43"/>
      <c r="C29" s="44" t="s">
        <v>33</v>
      </c>
      <c r="D29" s="44"/>
      <c r="E29" s="44"/>
      <c r="F29" s="44"/>
      <c r="G29" s="1" t="s">
        <v>31</v>
      </c>
      <c r="H29" s="11">
        <f>H31+H32+H33</f>
        <v>5292.4830000000002</v>
      </c>
      <c r="I29" s="25">
        <f t="shared" ref="I29:K29" si="3">I31+I32+I33</f>
        <v>1407.8440000000001</v>
      </c>
      <c r="J29" s="25">
        <f t="shared" si="3"/>
        <v>1936.7179999999994</v>
      </c>
      <c r="K29" s="25">
        <f t="shared" si="3"/>
        <v>4433.3710000000001</v>
      </c>
      <c r="L29" s="12">
        <f>SUM(H29:K29)</f>
        <v>13070.416000000001</v>
      </c>
    </row>
    <row r="30" spans="1:12" x14ac:dyDescent="0.2">
      <c r="A30" s="43"/>
      <c r="B30" s="43"/>
      <c r="C30" s="44" t="s">
        <v>34</v>
      </c>
      <c r="D30" s="44"/>
      <c r="E30" s="44"/>
      <c r="F30" s="44"/>
      <c r="G30" s="3"/>
      <c r="H30" s="13"/>
      <c r="I30" s="31"/>
      <c r="J30" s="31"/>
      <c r="K30" s="26"/>
      <c r="L30" s="12">
        <f>SUM(H30:K30)</f>
        <v>0</v>
      </c>
    </row>
    <row r="31" spans="1:12" x14ac:dyDescent="0.2">
      <c r="A31" s="43"/>
      <c r="B31" s="43"/>
      <c r="C31" s="44" t="s">
        <v>13</v>
      </c>
      <c r="D31" s="44"/>
      <c r="E31" s="44"/>
      <c r="F31" s="44"/>
      <c r="G31" s="1" t="s">
        <v>31</v>
      </c>
      <c r="H31" s="11">
        <v>63.777999999999999</v>
      </c>
      <c r="I31" s="25">
        <f>138.969-H31</f>
        <v>75.191000000000003</v>
      </c>
      <c r="J31" s="25">
        <f>218.081-H31-I31</f>
        <v>79.111999999999995</v>
      </c>
      <c r="K31" s="26">
        <f>294.205-H31-I31-J31</f>
        <v>76.123999999999995</v>
      </c>
      <c r="L31" s="12">
        <f>SUM(H31:K31)</f>
        <v>294.20499999999998</v>
      </c>
    </row>
    <row r="32" spans="1:12" x14ac:dyDescent="0.2">
      <c r="A32" s="43"/>
      <c r="B32" s="43"/>
      <c r="C32" s="44" t="s">
        <v>14</v>
      </c>
      <c r="D32" s="44"/>
      <c r="E32" s="44"/>
      <c r="F32" s="44"/>
      <c r="G32" s="1" t="s">
        <v>31</v>
      </c>
      <c r="H32" s="11">
        <v>664.87400000000002</v>
      </c>
      <c r="I32" s="25">
        <f>898.272-H32</f>
        <v>233.39800000000002</v>
      </c>
      <c r="J32" s="25">
        <f>1683.501-H32-I32</f>
        <v>785.22899999999993</v>
      </c>
      <c r="K32" s="26">
        <f>2269.169-H32-I32-J32</f>
        <v>585.66800000000001</v>
      </c>
      <c r="L32" s="12">
        <f>SUM(H32:K32)</f>
        <v>2269.1689999999999</v>
      </c>
    </row>
    <row r="33" spans="1:12" x14ac:dyDescent="0.2">
      <c r="A33" s="43"/>
      <c r="B33" s="43"/>
      <c r="C33" s="44" t="s">
        <v>15</v>
      </c>
      <c r="D33" s="44"/>
      <c r="E33" s="44"/>
      <c r="F33" s="44"/>
      <c r="G33" s="1" t="s">
        <v>31</v>
      </c>
      <c r="H33" s="11">
        <v>4563.8310000000001</v>
      </c>
      <c r="I33" s="25">
        <f>5663.086-H33</f>
        <v>1099.2550000000001</v>
      </c>
      <c r="J33" s="25">
        <f>6735.463-H33-I33</f>
        <v>1072.3769999999995</v>
      </c>
      <c r="K33" s="26">
        <f>10507.042-H33-I33-J33</f>
        <v>3771.5789999999997</v>
      </c>
      <c r="L33" s="12">
        <f>SUM(H33:K33)</f>
        <v>10507.041999999999</v>
      </c>
    </row>
    <row r="34" spans="1:12" ht="29.25" customHeight="1" x14ac:dyDescent="0.2">
      <c r="A34" s="43" t="s">
        <v>35</v>
      </c>
      <c r="B34" s="43"/>
      <c r="C34" s="44" t="s">
        <v>36</v>
      </c>
      <c r="D34" s="44"/>
      <c r="E34" s="44"/>
      <c r="F34" s="44"/>
      <c r="G34" s="1" t="s">
        <v>31</v>
      </c>
      <c r="H34" s="11">
        <f>H36+H37+H38</f>
        <v>404.76599999999996</v>
      </c>
      <c r="I34" s="25">
        <f>I36+I37+I38</f>
        <v>108.54000000000002</v>
      </c>
      <c r="J34" s="25">
        <f>J36+J37+J38</f>
        <v>78.722999999999971</v>
      </c>
      <c r="K34" s="26">
        <f>K36+K37+K38</f>
        <v>349.714</v>
      </c>
      <c r="L34" s="12">
        <f>SUM(H34:K34)</f>
        <v>941.74299999999994</v>
      </c>
    </row>
    <row r="35" spans="1:12" x14ac:dyDescent="0.2">
      <c r="A35" s="43"/>
      <c r="B35" s="43"/>
      <c r="C35" s="44" t="s">
        <v>37</v>
      </c>
      <c r="D35" s="44"/>
      <c r="E35" s="44"/>
      <c r="F35" s="44"/>
      <c r="G35" s="3"/>
      <c r="H35" s="13"/>
      <c r="I35" s="31"/>
      <c r="J35" s="31"/>
      <c r="K35" s="26"/>
      <c r="L35" s="12">
        <f>SUM(H35:K35)</f>
        <v>0</v>
      </c>
    </row>
    <row r="36" spans="1:12" x14ac:dyDescent="0.2">
      <c r="A36" s="43"/>
      <c r="B36" s="43"/>
      <c r="C36" s="44" t="s">
        <v>13</v>
      </c>
      <c r="D36" s="44"/>
      <c r="E36" s="44"/>
      <c r="F36" s="44"/>
      <c r="G36" s="1" t="s">
        <v>31</v>
      </c>
      <c r="H36" s="11">
        <v>361.87599999999998</v>
      </c>
      <c r="I36" s="25">
        <f>461.676-H36</f>
        <v>99.800000000000011</v>
      </c>
      <c r="J36" s="25">
        <f>534.742-H36-I36</f>
        <v>73.065999999999974</v>
      </c>
      <c r="K36" s="26">
        <f>844.665-H36-I36-J36</f>
        <v>309.923</v>
      </c>
      <c r="L36" s="12">
        <f>SUM(H36:K36)</f>
        <v>844.66499999999996</v>
      </c>
    </row>
    <row r="37" spans="1:12" x14ac:dyDescent="0.2">
      <c r="A37" s="43"/>
      <c r="B37" s="43"/>
      <c r="C37" s="44" t="s">
        <v>14</v>
      </c>
      <c r="D37" s="44"/>
      <c r="E37" s="44"/>
      <c r="F37" s="44"/>
      <c r="G37" s="1" t="s">
        <v>31</v>
      </c>
      <c r="H37" s="11">
        <v>42.89</v>
      </c>
      <c r="I37" s="25">
        <f>51.63-H37</f>
        <v>8.740000000000002</v>
      </c>
      <c r="J37" s="25">
        <f>57.287-H37-I37</f>
        <v>5.6569999999999965</v>
      </c>
      <c r="K37" s="26">
        <f>97.078-H37-I37-J37</f>
        <v>39.791000000000004</v>
      </c>
      <c r="L37" s="12">
        <f>SUM(H37:K37)</f>
        <v>97.078000000000003</v>
      </c>
    </row>
    <row r="38" spans="1:12" x14ac:dyDescent="0.2">
      <c r="A38" s="43"/>
      <c r="B38" s="43"/>
      <c r="C38" s="44" t="s">
        <v>15</v>
      </c>
      <c r="D38" s="44"/>
      <c r="E38" s="44"/>
      <c r="F38" s="44"/>
      <c r="G38" s="1" t="s">
        <v>31</v>
      </c>
      <c r="H38" s="47">
        <v>0</v>
      </c>
      <c r="I38" s="48">
        <v>0</v>
      </c>
      <c r="J38" s="48">
        <v>0</v>
      </c>
      <c r="K38" s="26">
        <v>0</v>
      </c>
      <c r="L38" s="12">
        <f>SUM(H38:K38)</f>
        <v>0</v>
      </c>
    </row>
    <row r="39" spans="1:12" x14ac:dyDescent="0.2">
      <c r="A39" s="43" t="s">
        <v>38</v>
      </c>
      <c r="B39" s="43"/>
      <c r="C39" s="44" t="s">
        <v>39</v>
      </c>
      <c r="D39" s="44"/>
      <c r="E39" s="44"/>
      <c r="F39" s="44"/>
      <c r="G39" s="1" t="s">
        <v>31</v>
      </c>
      <c r="H39" s="52">
        <f>H28-H29-H34</f>
        <v>230.10199999999952</v>
      </c>
      <c r="I39" s="52">
        <f>283.139-H39</f>
        <v>53.037000000000489</v>
      </c>
      <c r="J39" s="52">
        <f>322.364-I39-H39</f>
        <v>39.224999999999966</v>
      </c>
      <c r="K39" s="52">
        <f>495.381-J39-I39-H39</f>
        <v>173.017</v>
      </c>
      <c r="L39" s="51">
        <f>SUM(H39:K39)</f>
        <v>495.38099999999997</v>
      </c>
    </row>
    <row r="40" spans="1:12" x14ac:dyDescent="0.2">
      <c r="A40" s="43"/>
      <c r="B40" s="43"/>
      <c r="C40" s="44"/>
      <c r="D40" s="44"/>
      <c r="E40" s="44"/>
      <c r="F40" s="44"/>
      <c r="G40" s="1" t="s">
        <v>40</v>
      </c>
      <c r="H40" s="16">
        <f>H39/H28</f>
        <v>3.882037692723099E-2</v>
      </c>
      <c r="I40" s="27">
        <f>I39/I28</f>
        <v>3.3793991542104052E-2</v>
      </c>
      <c r="J40" s="27">
        <f>J39/J28</f>
        <v>1.9090694059277744E-2</v>
      </c>
      <c r="K40" s="28">
        <f>K39/K28</f>
        <v>3.4909894913381513E-2</v>
      </c>
      <c r="L40" s="17">
        <f>L39/L28</f>
        <v>3.4146450742165796E-2</v>
      </c>
    </row>
    <row r="41" spans="1:12" x14ac:dyDescent="0.2">
      <c r="A41" s="43" t="s">
        <v>41</v>
      </c>
      <c r="B41" s="43"/>
      <c r="C41" s="44" t="s">
        <v>42</v>
      </c>
      <c r="D41" s="44"/>
      <c r="E41" s="44"/>
      <c r="F41" s="44"/>
      <c r="G41" s="1" t="s">
        <v>40</v>
      </c>
      <c r="H41" s="14">
        <v>1</v>
      </c>
      <c r="I41" s="29">
        <v>1</v>
      </c>
      <c r="J41" s="29">
        <v>1</v>
      </c>
      <c r="K41" s="30">
        <v>1</v>
      </c>
      <c r="L41" s="18">
        <f>K41</f>
        <v>1</v>
      </c>
    </row>
    <row r="42" spans="1:12" x14ac:dyDescent="0.2">
      <c r="A42" s="43" t="s">
        <v>43</v>
      </c>
      <c r="B42" s="43"/>
      <c r="C42" s="44" t="s">
        <v>44</v>
      </c>
      <c r="D42" s="44"/>
      <c r="E42" s="44"/>
      <c r="F42" s="44"/>
      <c r="G42" s="3"/>
      <c r="H42" s="9"/>
      <c r="I42" s="23"/>
      <c r="J42" s="23"/>
      <c r="K42" s="24"/>
      <c r="L42" s="15"/>
    </row>
    <row r="43" spans="1:12" x14ac:dyDescent="0.2">
      <c r="A43" s="43"/>
      <c r="B43" s="43"/>
      <c r="C43" s="44" t="s">
        <v>45</v>
      </c>
      <c r="D43" s="44"/>
      <c r="E43" s="44"/>
      <c r="F43" s="44"/>
      <c r="G43" s="1" t="s">
        <v>46</v>
      </c>
      <c r="H43" s="9">
        <v>35</v>
      </c>
      <c r="I43" s="23">
        <v>44</v>
      </c>
      <c r="J43" s="23">
        <v>62</v>
      </c>
      <c r="K43" s="24">
        <v>24</v>
      </c>
      <c r="L43" s="15">
        <f>SUM(H43:K43)</f>
        <v>165</v>
      </c>
    </row>
    <row r="44" spans="1:12" x14ac:dyDescent="0.2">
      <c r="A44" s="43"/>
      <c r="B44" s="43"/>
      <c r="C44" s="44" t="s">
        <v>47</v>
      </c>
      <c r="D44" s="44"/>
      <c r="E44" s="44"/>
      <c r="F44" s="44"/>
      <c r="G44" s="1" t="s">
        <v>46</v>
      </c>
      <c r="H44" s="8"/>
      <c r="I44" s="8"/>
      <c r="J44" s="8"/>
      <c r="K44" s="22"/>
      <c r="L44" s="15">
        <f>SUM(H44:K44)</f>
        <v>0</v>
      </c>
    </row>
    <row r="45" spans="1:12" x14ac:dyDescent="0.2">
      <c r="A45" s="43"/>
      <c r="B45" s="43"/>
      <c r="C45" s="44" t="s">
        <v>48</v>
      </c>
      <c r="D45" s="44"/>
      <c r="E45" s="44"/>
      <c r="F45" s="44"/>
      <c r="G45" s="1" t="s">
        <v>46</v>
      </c>
      <c r="H45" s="8"/>
      <c r="I45" s="8"/>
      <c r="J45" s="8"/>
      <c r="K45" s="22"/>
      <c r="L45" s="15">
        <f>SUM(H45:K45)</f>
        <v>0</v>
      </c>
    </row>
    <row r="46" spans="1:12" x14ac:dyDescent="0.2">
      <c r="A46" s="43"/>
      <c r="B46" s="43"/>
      <c r="C46" s="44" t="s">
        <v>49</v>
      </c>
      <c r="D46" s="44"/>
      <c r="E46" s="44"/>
      <c r="F46" s="44"/>
      <c r="G46" s="1" t="s">
        <v>46</v>
      </c>
      <c r="H46" s="8"/>
      <c r="I46" s="8"/>
      <c r="J46" s="8"/>
      <c r="K46" s="22"/>
      <c r="L46" s="15">
        <f>SUM(H46:K46)</f>
        <v>0</v>
      </c>
    </row>
    <row r="47" spans="1:12" x14ac:dyDescent="0.2">
      <c r="A47" s="43"/>
      <c r="B47" s="43"/>
      <c r="C47" s="44" t="s">
        <v>50</v>
      </c>
      <c r="D47" s="44"/>
      <c r="E47" s="44"/>
      <c r="F47" s="44"/>
      <c r="G47" s="1" t="s">
        <v>46</v>
      </c>
      <c r="H47" s="8"/>
      <c r="I47" s="8"/>
      <c r="J47" s="8"/>
      <c r="K47" s="22"/>
      <c r="L47" s="15">
        <f>SUM(H47:K47)</f>
        <v>0</v>
      </c>
    </row>
    <row r="48" spans="1:12" x14ac:dyDescent="0.2">
      <c r="A48" s="43" t="s">
        <v>51</v>
      </c>
      <c r="B48" s="43"/>
      <c r="C48" s="44" t="s">
        <v>52</v>
      </c>
      <c r="D48" s="44"/>
      <c r="E48" s="44"/>
      <c r="F48" s="44"/>
      <c r="G48" s="3"/>
      <c r="H48" s="9"/>
      <c r="I48" s="9"/>
      <c r="J48" s="9"/>
      <c r="K48" s="22"/>
      <c r="L48" s="15"/>
    </row>
    <row r="49" spans="1:12" x14ac:dyDescent="0.2">
      <c r="A49" s="43"/>
      <c r="B49" s="43"/>
      <c r="C49" s="44" t="s">
        <v>53</v>
      </c>
      <c r="D49" s="44"/>
      <c r="E49" s="44"/>
      <c r="F49" s="44"/>
      <c r="G49" s="1" t="s">
        <v>46</v>
      </c>
      <c r="H49" s="9">
        <v>3</v>
      </c>
      <c r="I49" s="9">
        <v>9</v>
      </c>
      <c r="J49" s="9">
        <v>9</v>
      </c>
      <c r="K49" s="22">
        <v>3</v>
      </c>
      <c r="L49" s="15">
        <f>SUM(H49:K49)</f>
        <v>24</v>
      </c>
    </row>
    <row r="50" spans="1:12" x14ac:dyDescent="0.2">
      <c r="A50" s="43"/>
      <c r="B50" s="43"/>
      <c r="C50" s="44" t="s">
        <v>54</v>
      </c>
      <c r="D50" s="44"/>
      <c r="E50" s="44"/>
      <c r="F50" s="44"/>
      <c r="G50" s="1" t="s">
        <v>46</v>
      </c>
      <c r="H50" s="8"/>
      <c r="I50" s="8"/>
      <c r="J50" s="8"/>
      <c r="K50" s="22"/>
      <c r="L50" s="15">
        <f>SUM(H50:K50)</f>
        <v>0</v>
      </c>
    </row>
    <row r="51" spans="1:12" x14ac:dyDescent="0.2">
      <c r="A51" s="43"/>
      <c r="B51" s="43"/>
      <c r="C51" s="44" t="s">
        <v>48</v>
      </c>
      <c r="D51" s="44"/>
      <c r="E51" s="44"/>
      <c r="F51" s="44"/>
      <c r="G51" s="1" t="s">
        <v>46</v>
      </c>
      <c r="H51" s="8"/>
      <c r="I51" s="8"/>
      <c r="J51" s="8"/>
      <c r="K51" s="22"/>
      <c r="L51" s="15">
        <f>SUM(H51:K51)</f>
        <v>0</v>
      </c>
    </row>
    <row r="52" spans="1:12" x14ac:dyDescent="0.2">
      <c r="A52" s="43"/>
      <c r="B52" s="43"/>
      <c r="C52" s="44" t="s">
        <v>49</v>
      </c>
      <c r="D52" s="44"/>
      <c r="E52" s="44"/>
      <c r="F52" s="44"/>
      <c r="G52" s="1" t="s">
        <v>46</v>
      </c>
      <c r="H52" s="8"/>
      <c r="I52" s="8"/>
      <c r="J52" s="8"/>
      <c r="K52" s="22"/>
      <c r="L52" s="15">
        <f>SUM(H52:K52)</f>
        <v>0</v>
      </c>
    </row>
    <row r="53" spans="1:12" x14ac:dyDescent="0.2">
      <c r="A53" s="43"/>
      <c r="B53" s="43"/>
      <c r="C53" s="44" t="s">
        <v>50</v>
      </c>
      <c r="D53" s="44"/>
      <c r="E53" s="44"/>
      <c r="F53" s="44"/>
      <c r="G53" s="1" t="s">
        <v>46</v>
      </c>
      <c r="H53" s="8"/>
      <c r="I53" s="8"/>
      <c r="J53" s="8"/>
      <c r="K53" s="22"/>
      <c r="L53" s="15">
        <f>SUM(H53:K53)</f>
        <v>0</v>
      </c>
    </row>
    <row r="54" spans="1:12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</sheetData>
  <mergeCells count="68">
    <mergeCell ref="C53:F53"/>
    <mergeCell ref="A54:L54"/>
    <mergeCell ref="A48:B53"/>
    <mergeCell ref="C48:F48"/>
    <mergeCell ref="C49:F49"/>
    <mergeCell ref="C50:F50"/>
    <mergeCell ref="C51:F51"/>
    <mergeCell ref="C52:F52"/>
    <mergeCell ref="C46:F46"/>
    <mergeCell ref="C47:F47"/>
    <mergeCell ref="A42:B47"/>
    <mergeCell ref="C42:F42"/>
    <mergeCell ref="C43:F43"/>
    <mergeCell ref="C44:F44"/>
    <mergeCell ref="C45:F45"/>
    <mergeCell ref="A39:B40"/>
    <mergeCell ref="C39:F40"/>
    <mergeCell ref="A41:B41"/>
    <mergeCell ref="C41:F41"/>
    <mergeCell ref="A34:B38"/>
    <mergeCell ref="C34:F34"/>
    <mergeCell ref="C35:F35"/>
    <mergeCell ref="C36:F36"/>
    <mergeCell ref="C37:F37"/>
    <mergeCell ref="C38:F38"/>
    <mergeCell ref="A29:B33"/>
    <mergeCell ref="C29:F29"/>
    <mergeCell ref="C30:F30"/>
    <mergeCell ref="C31:F31"/>
    <mergeCell ref="C32:F32"/>
    <mergeCell ref="C33:F33"/>
    <mergeCell ref="A28:B28"/>
    <mergeCell ref="C28:F28"/>
    <mergeCell ref="A22:B26"/>
    <mergeCell ref="C22:F22"/>
    <mergeCell ref="C23:F23"/>
    <mergeCell ref="C26:F26"/>
    <mergeCell ref="C25:F25"/>
    <mergeCell ref="C24:F24"/>
    <mergeCell ref="A27:B27"/>
    <mergeCell ref="C27:F27"/>
    <mergeCell ref="A16:B16"/>
    <mergeCell ref="C16:F16"/>
    <mergeCell ref="A17:B21"/>
    <mergeCell ref="C17:F17"/>
    <mergeCell ref="C18:F18"/>
    <mergeCell ref="C19:F19"/>
    <mergeCell ref="C20:F20"/>
    <mergeCell ref="C21:F21"/>
    <mergeCell ref="A11:B15"/>
    <mergeCell ref="C11:F11"/>
    <mergeCell ref="C12:F12"/>
    <mergeCell ref="C13:F13"/>
    <mergeCell ref="C14:F14"/>
    <mergeCell ref="C15:F15"/>
    <mergeCell ref="I1:L1"/>
    <mergeCell ref="C4:L4"/>
    <mergeCell ref="E7:I7"/>
    <mergeCell ref="B3:L3"/>
    <mergeCell ref="D5:J5"/>
    <mergeCell ref="A9:B10"/>
    <mergeCell ref="C9:F10"/>
    <mergeCell ref="G9:G10"/>
    <mergeCell ref="H9:H10"/>
    <mergeCell ref="I9:I10"/>
    <mergeCell ref="J9:J10"/>
    <mergeCell ref="K9:K10"/>
    <mergeCell ref="L9:L10"/>
  </mergeCells>
  <printOptions gridLines="1"/>
  <pageMargins left="0.25" right="0.25" top="0.75" bottom="0.75" header="0.3" footer="0.3"/>
  <pageSetup paperSize="9" scale="98" orientation="portrait" r:id="rId1"/>
  <ignoredErrors>
    <ignoredError sqref="L28:L3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Anexa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Dumitru Cipisciuc</cp:lastModifiedBy>
  <cp:lastPrinted>2023-01-31T14:12:36Z</cp:lastPrinted>
  <dcterms:created xsi:type="dcterms:W3CDTF">2022-11-24T10:39:00Z</dcterms:created>
  <dcterms:modified xsi:type="dcterms:W3CDTF">2025-04-03T13:41:16Z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